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340" windowHeight="6030" activeTab="0"/>
  </bookViews>
  <sheets>
    <sheet name="ОснПараметры" sheetId="1" r:id="rId1"/>
    <sheet name="МежосРасст_Модуль" sheetId="2" r:id="rId2"/>
    <sheet name="Червяк" sheetId="3" r:id="rId3"/>
    <sheet name="Колесо" sheetId="4" r:id="rId4"/>
    <sheet name="КонтактнНапряж_КПД_Силы" sheetId="5" r:id="rId5"/>
    <sheet name="НапряжИзгиба" sheetId="6" r:id="rId6"/>
  </sheets>
  <definedNames/>
  <calcPr fullCalcOnLoad="1"/>
</workbook>
</file>

<file path=xl/sharedStrings.xml><?xml version="1.0" encoding="utf-8"?>
<sst xmlns="http://schemas.openxmlformats.org/spreadsheetml/2006/main" count="122" uniqueCount="76">
  <si>
    <t>Методика</t>
  </si>
  <si>
    <t>Расчет</t>
  </si>
  <si>
    <t>Мпа</t>
  </si>
  <si>
    <t>Фрагмент</t>
  </si>
  <si>
    <t>Межосевое расстояние</t>
  </si>
  <si>
    <r>
      <t>[</t>
    </r>
    <r>
      <rPr>
        <b/>
        <sz val="11"/>
        <rFont val="Symbol"/>
        <family val="1"/>
      </rPr>
      <t>s</t>
    </r>
    <r>
      <rPr>
        <b/>
        <sz val="6"/>
        <rFont val="Arial Cyr"/>
        <family val="2"/>
      </rPr>
      <t>H</t>
    </r>
    <r>
      <rPr>
        <b/>
        <sz val="10"/>
        <rFont val="Arial Cyr"/>
        <family val="0"/>
      </rPr>
      <t>]</t>
    </r>
  </si>
  <si>
    <t>Принятое передаточное отношение</t>
  </si>
  <si>
    <t>u</t>
  </si>
  <si>
    <t>Вращающий момент на валу колеса</t>
  </si>
  <si>
    <r>
      <t>T</t>
    </r>
    <r>
      <rPr>
        <b/>
        <sz val="6"/>
        <rFont val="Arial Cyr"/>
        <family val="2"/>
      </rPr>
      <t>2</t>
    </r>
  </si>
  <si>
    <t>кН мм</t>
  </si>
  <si>
    <t>Расчетное межосевое расстояние</t>
  </si>
  <si>
    <t>мм</t>
  </si>
  <si>
    <t>Коэфф-т</t>
  </si>
  <si>
    <t>Коэфф-т нагрузки</t>
  </si>
  <si>
    <t>Контактное напряжение</t>
  </si>
  <si>
    <r>
      <t>T</t>
    </r>
    <r>
      <rPr>
        <b/>
        <sz val="6"/>
        <rFont val="Arial Cyr"/>
        <family val="2"/>
      </rPr>
      <t>1</t>
    </r>
  </si>
  <si>
    <t>Уточненное передаточное отношение</t>
  </si>
  <si>
    <t>Параметры червяка и колеса червячного редуктора</t>
  </si>
  <si>
    <t>Допускаемое контактное напряжение материала колеса</t>
  </si>
  <si>
    <t>Коэфф-т диаметра червяка</t>
  </si>
  <si>
    <t>q</t>
  </si>
  <si>
    <t>Вращающий момент на валу червяка</t>
  </si>
  <si>
    <t>Число витков червяка</t>
  </si>
  <si>
    <r>
      <t>z</t>
    </r>
    <r>
      <rPr>
        <b/>
        <sz val="6"/>
        <rFont val="Arial"/>
        <family val="2"/>
      </rPr>
      <t>1</t>
    </r>
  </si>
  <si>
    <t>Число зубъев колеса</t>
  </si>
  <si>
    <r>
      <t>z</t>
    </r>
    <r>
      <rPr>
        <b/>
        <sz val="6"/>
        <rFont val="Arial Cyr"/>
        <family val="2"/>
      </rPr>
      <t>2</t>
    </r>
    <r>
      <rPr>
        <b/>
        <sz val="10"/>
        <rFont val="Arial Cyr"/>
        <family val="2"/>
      </rPr>
      <t>=z</t>
    </r>
    <r>
      <rPr>
        <b/>
        <sz val="6"/>
        <rFont val="Arial Cyr"/>
        <family val="2"/>
      </rPr>
      <t>1</t>
    </r>
    <r>
      <rPr>
        <b/>
        <sz val="10"/>
        <rFont val="Arial Cyr"/>
        <family val="2"/>
      </rPr>
      <t>u</t>
    </r>
  </si>
  <si>
    <t>расчетное</t>
  </si>
  <si>
    <t>принятое</t>
  </si>
  <si>
    <t>K</t>
  </si>
  <si>
    <t>Отклонение от требуемого, %</t>
  </si>
  <si>
    <t>Основные параметры</t>
  </si>
  <si>
    <t>Модуль</t>
  </si>
  <si>
    <t>Геометрические размеры червяка</t>
  </si>
  <si>
    <t>Делительный диаметр червяка</t>
  </si>
  <si>
    <t>Диаметр вершин витков червяка</t>
  </si>
  <si>
    <t>Диаметр впадин витков червяка</t>
  </si>
  <si>
    <t>Длина нарезанной части шлифованного червяка</t>
  </si>
  <si>
    <t>Расчетная</t>
  </si>
  <si>
    <t>Принимаемая</t>
  </si>
  <si>
    <t>Геометрические размеры колеса</t>
  </si>
  <si>
    <t>Делительный диаметр колеса</t>
  </si>
  <si>
    <t>Диаметр вершин зубъев колеса</t>
  </si>
  <si>
    <t>Диаметр впадин зубъев колеса</t>
  </si>
  <si>
    <t>Наибольший диаметр колеса</t>
  </si>
  <si>
    <t>Ширина венца колеса</t>
  </si>
  <si>
    <t>Проверка контактных напряжений</t>
  </si>
  <si>
    <t>Напряжение изгиба</t>
  </si>
  <si>
    <r>
      <t>Y</t>
    </r>
    <r>
      <rPr>
        <b/>
        <sz val="8"/>
        <rFont val="Arial"/>
        <family val="2"/>
      </rPr>
      <t>F</t>
    </r>
  </si>
  <si>
    <t>Коэфф-т формы зуба</t>
  </si>
  <si>
    <t>Принимаемое межосевое расстояние</t>
  </si>
  <si>
    <t>min</t>
  </si>
  <si>
    <t>max</t>
  </si>
  <si>
    <t>принимаемый</t>
  </si>
  <si>
    <t>расчетный</t>
  </si>
  <si>
    <t>Относительный диаметр червяка, мм</t>
  </si>
  <si>
    <t>Коэфф-т смещения</t>
  </si>
  <si>
    <t>при x=&lt;0</t>
  </si>
  <si>
    <t>при x&gt;0</t>
  </si>
  <si>
    <t>примем</t>
  </si>
  <si>
    <t>Угол наклона линии витка</t>
  </si>
  <si>
    <t>°</t>
  </si>
  <si>
    <t>Дунаева</t>
  </si>
  <si>
    <t>Приведенный угол трения</t>
  </si>
  <si>
    <t>p'</t>
  </si>
  <si>
    <t>'</t>
  </si>
  <si>
    <t>КПД</t>
  </si>
  <si>
    <t>Окружная на колесе = осевой на червяке</t>
  </si>
  <si>
    <t>Окружная на червяке = осевой на колесе</t>
  </si>
  <si>
    <t>Силы в зацеплении</t>
  </si>
  <si>
    <t>Радиальная</t>
  </si>
  <si>
    <t>Н</t>
  </si>
  <si>
    <t>Приведенное число зубьев</t>
  </si>
  <si>
    <t>Коэфф-т нагрузки зуба</t>
  </si>
  <si>
    <t>Н/мм.кв.</t>
  </si>
  <si>
    <t>Напряжения изгиба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</si>
</sst>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1"/>
      <name val="Symbol"/>
      <family val="1"/>
    </font>
    <font>
      <b/>
      <sz val="6"/>
      <name val="Arial Cyr"/>
      <family val="2"/>
    </font>
    <font>
      <b/>
      <sz val="10"/>
      <name val="Symbol"/>
      <family val="1"/>
    </font>
    <font>
      <b/>
      <sz val="11"/>
      <name val="Arial Cyr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166" fontId="1" fillId="33" borderId="21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28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6" xfId="0" applyFont="1" applyFill="1" applyBorder="1" applyAlignment="1" quotePrefix="1">
      <alignment/>
    </xf>
    <xf numFmtId="0" fontId="6" fillId="0" borderId="19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6.emf" /><Relationship Id="rId4" Type="http://schemas.openxmlformats.org/officeDocument/2006/relationships/image" Target="../media/image12.emf" /><Relationship Id="rId5" Type="http://schemas.openxmlformats.org/officeDocument/2006/relationships/image" Target="../media/image1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4.v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2.25390625" style="2" customWidth="1"/>
    <col min="2" max="4" width="9.125" style="2" customWidth="1"/>
    <col min="5" max="5" width="6.25390625" style="2" customWidth="1"/>
    <col min="6" max="6" width="9.00390625" style="2" customWidth="1"/>
    <col min="7" max="7" width="6.375" style="2" customWidth="1"/>
    <col min="8" max="8" width="6.625" style="2" customWidth="1"/>
    <col min="9" max="9" width="6.75390625" style="2" customWidth="1"/>
    <col min="10" max="16384" width="9.125" style="2" customWidth="1"/>
  </cols>
  <sheetData>
    <row r="1" spans="1:2" ht="12.75">
      <c r="A1" s="1" t="s">
        <v>0</v>
      </c>
      <c r="B1" s="2" t="s">
        <v>62</v>
      </c>
    </row>
    <row r="2" spans="1:2" ht="12.75">
      <c r="A2" s="1" t="s">
        <v>1</v>
      </c>
      <c r="B2" s="2" t="s">
        <v>18</v>
      </c>
    </row>
    <row r="3" spans="1:2" ht="12.75">
      <c r="A3" s="1" t="s">
        <v>3</v>
      </c>
      <c r="B3" s="2" t="s">
        <v>31</v>
      </c>
    </row>
    <row r="4" ht="13.5" thickBot="1">
      <c r="A4" s="1"/>
    </row>
    <row r="5" spans="1:9" ht="15">
      <c r="A5" s="3" t="s">
        <v>19</v>
      </c>
      <c r="B5" s="4"/>
      <c r="C5" s="4"/>
      <c r="D5" s="4"/>
      <c r="E5" s="4"/>
      <c r="F5" s="4"/>
      <c r="G5" s="5" t="s">
        <v>5</v>
      </c>
      <c r="H5" s="5" t="s">
        <v>2</v>
      </c>
      <c r="I5" s="6">
        <v>244</v>
      </c>
    </row>
    <row r="6" spans="1:9" ht="12.75">
      <c r="A6" s="7" t="s">
        <v>6</v>
      </c>
      <c r="B6" s="8"/>
      <c r="C6" s="8"/>
      <c r="D6" s="8"/>
      <c r="E6" s="8"/>
      <c r="F6" s="8"/>
      <c r="G6" s="9" t="s">
        <v>7</v>
      </c>
      <c r="H6" s="9"/>
      <c r="I6" s="10">
        <v>18</v>
      </c>
    </row>
    <row r="7" spans="1:9" ht="12.75">
      <c r="A7" s="7" t="s">
        <v>22</v>
      </c>
      <c r="B7" s="8"/>
      <c r="C7" s="8"/>
      <c r="D7" s="8"/>
      <c r="E7" s="8"/>
      <c r="F7" s="8"/>
      <c r="G7" s="9" t="s">
        <v>16</v>
      </c>
      <c r="H7" s="9" t="s">
        <v>10</v>
      </c>
      <c r="I7" s="10">
        <v>35.8</v>
      </c>
    </row>
    <row r="8" spans="1:9" ht="12.75">
      <c r="A8" s="7" t="s">
        <v>8</v>
      </c>
      <c r="B8" s="8"/>
      <c r="C8" s="8"/>
      <c r="D8" s="8"/>
      <c r="E8" s="8"/>
      <c r="F8" s="8"/>
      <c r="G8" s="9" t="s">
        <v>9</v>
      </c>
      <c r="H8" s="9" t="s">
        <v>10</v>
      </c>
      <c r="I8" s="10">
        <v>800</v>
      </c>
    </row>
    <row r="9" spans="1:9" ht="12.75">
      <c r="A9" s="7" t="s">
        <v>13</v>
      </c>
      <c r="B9" s="8"/>
      <c r="C9" s="8"/>
      <c r="D9" s="8"/>
      <c r="E9" s="8"/>
      <c r="F9" s="8"/>
      <c r="G9" s="9" t="s">
        <v>29</v>
      </c>
      <c r="H9" s="9"/>
      <c r="I9" s="10">
        <v>1.2</v>
      </c>
    </row>
    <row r="10" spans="1:9" ht="12.75">
      <c r="A10" s="7" t="s">
        <v>20</v>
      </c>
      <c r="B10" s="8"/>
      <c r="C10" s="8"/>
      <c r="D10" s="8"/>
      <c r="E10" s="8"/>
      <c r="F10" s="8"/>
      <c r="G10" s="9" t="s">
        <v>21</v>
      </c>
      <c r="H10" s="9"/>
      <c r="I10" s="10">
        <v>12.5</v>
      </c>
    </row>
    <row r="11" spans="1:9" ht="13.5" thickBot="1">
      <c r="A11" s="11" t="s">
        <v>23</v>
      </c>
      <c r="B11" s="12"/>
      <c r="C11" s="12"/>
      <c r="D11" s="12"/>
      <c r="E11" s="12"/>
      <c r="F11" s="12"/>
      <c r="G11" s="25" t="s">
        <v>24</v>
      </c>
      <c r="H11" s="13"/>
      <c r="I11" s="14">
        <v>2</v>
      </c>
    </row>
    <row r="12" spans="1:9" ht="13.5" thickBot="1">
      <c r="A12" s="15"/>
      <c r="B12" s="15"/>
      <c r="C12" s="15"/>
      <c r="D12" s="15"/>
      <c r="E12" s="15"/>
      <c r="F12" s="15"/>
      <c r="G12" s="26"/>
      <c r="H12" s="15"/>
      <c r="I12" s="17"/>
    </row>
    <row r="13" spans="1:9" ht="12.75">
      <c r="A13" s="15" t="s">
        <v>25</v>
      </c>
      <c r="B13" s="15"/>
      <c r="C13" s="15" t="s">
        <v>26</v>
      </c>
      <c r="D13" s="3" t="s">
        <v>27</v>
      </c>
      <c r="E13" s="4"/>
      <c r="F13" s="19">
        <f>I11*I6</f>
        <v>36</v>
      </c>
      <c r="H13" s="15"/>
      <c r="I13" s="17"/>
    </row>
    <row r="14" spans="1:9" ht="13.5" thickBot="1">
      <c r="A14" s="15"/>
      <c r="B14" s="15"/>
      <c r="C14" s="15"/>
      <c r="D14" s="11" t="s">
        <v>28</v>
      </c>
      <c r="E14" s="12"/>
      <c r="F14" s="27">
        <v>36</v>
      </c>
      <c r="H14" s="15"/>
      <c r="I14" s="17"/>
    </row>
    <row r="15" spans="1:9" ht="12.75">
      <c r="A15" s="15"/>
      <c r="B15" s="15"/>
      <c r="C15" s="15"/>
      <c r="D15" s="15"/>
      <c r="E15" s="15"/>
      <c r="F15" s="17"/>
      <c r="H15" s="15"/>
      <c r="I15" s="17"/>
    </row>
    <row r="16" spans="1:10" ht="12.75">
      <c r="A16" s="15" t="s">
        <v>17</v>
      </c>
      <c r="B16" s="15"/>
      <c r="C16" s="15"/>
      <c r="E16" s="23">
        <f>F14/I11</f>
        <v>18</v>
      </c>
      <c r="F16" s="15" t="s">
        <v>30</v>
      </c>
      <c r="I16" s="17"/>
      <c r="J16" s="28">
        <f>(E16-I6)/I6*100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2" customWidth="1"/>
    <col min="2" max="2" width="4.875" style="2" customWidth="1"/>
    <col min="3" max="3" width="13.875" style="2" customWidth="1"/>
    <col min="4" max="4" width="9.125" style="2" customWidth="1"/>
    <col min="5" max="5" width="7.625" style="2" customWidth="1"/>
    <col min="6" max="6" width="4.875" style="2" customWidth="1"/>
    <col min="7" max="7" width="8.25390625" style="2" customWidth="1"/>
    <col min="8" max="8" width="5.875" style="2" customWidth="1"/>
    <col min="9" max="9" width="6.75390625" style="2" customWidth="1"/>
    <col min="10" max="10" width="6.00390625" style="2" customWidth="1"/>
    <col min="11" max="16384" width="9.125" style="2" customWidth="1"/>
  </cols>
  <sheetData>
    <row r="1" spans="1:2" ht="12.75">
      <c r="A1" s="1" t="s">
        <v>0</v>
      </c>
      <c r="B1" s="2" t="s">
        <v>62</v>
      </c>
    </row>
    <row r="2" spans="1:2" ht="12.75">
      <c r="A2" s="1" t="s">
        <v>1</v>
      </c>
      <c r="B2" s="2" t="s">
        <v>18</v>
      </c>
    </row>
    <row r="3" spans="1:2" ht="12.75">
      <c r="A3" s="1" t="s">
        <v>3</v>
      </c>
      <c r="B3" s="2" t="s">
        <v>4</v>
      </c>
    </row>
    <row r="4" ht="12.75">
      <c r="A4" s="1"/>
    </row>
    <row r="5" spans="1:12" ht="14.25">
      <c r="A5" s="15" t="s">
        <v>11</v>
      </c>
      <c r="B5" s="15"/>
      <c r="C5" s="15"/>
      <c r="D5" s="15"/>
      <c r="E5" s="18" t="e">
        <f>a_w(ОснПараметры!I11,ОснПараметры!F14,ОснПараметры!I10,ОснПараметры!I5,ОснПараметры!I8,ОснПараметры!I9)</f>
        <v>#NAME?</v>
      </c>
      <c r="F5" s="15" t="s">
        <v>12</v>
      </c>
      <c r="G5" s="2" t="s">
        <v>32</v>
      </c>
      <c r="L5" s="29"/>
    </row>
    <row r="6" spans="1:9" ht="13.5" thickBot="1">
      <c r="A6" s="15"/>
      <c r="B6" s="15"/>
      <c r="C6" s="15"/>
      <c r="D6" s="15"/>
      <c r="E6" s="15"/>
      <c r="F6" s="15"/>
      <c r="G6" s="16"/>
      <c r="H6" s="15"/>
      <c r="I6" s="17"/>
    </row>
    <row r="7" spans="1:10" ht="12.75">
      <c r="A7" s="15"/>
      <c r="B7" s="15"/>
      <c r="C7" s="15"/>
      <c r="D7" s="15"/>
      <c r="E7"/>
      <c r="F7"/>
      <c r="G7" s="21" t="s">
        <v>51</v>
      </c>
      <c r="H7" s="4"/>
      <c r="I7" s="37">
        <f>1.5*E9/ОснПараметры!F14</f>
        <v>6.25</v>
      </c>
      <c r="J7" s="42" t="s">
        <v>12</v>
      </c>
    </row>
    <row r="8" spans="1:10" ht="13.5" thickBot="1">
      <c r="A8" s="15"/>
      <c r="B8" s="15"/>
      <c r="C8" s="15"/>
      <c r="D8" s="15"/>
      <c r="E8"/>
      <c r="F8"/>
      <c r="G8" s="38" t="s">
        <v>52</v>
      </c>
      <c r="H8" s="8"/>
      <c r="I8" s="39">
        <f>1.7*E9/ОснПараметры!F14</f>
        <v>7.083333333333333</v>
      </c>
      <c r="J8" s="42" t="s">
        <v>12</v>
      </c>
    </row>
    <row r="9" spans="1:10" ht="13.5" thickBot="1">
      <c r="A9" s="15" t="s">
        <v>50</v>
      </c>
      <c r="B9" s="15"/>
      <c r="C9" s="15"/>
      <c r="D9" s="15"/>
      <c r="E9" s="35">
        <v>150</v>
      </c>
      <c r="F9" s="15" t="s">
        <v>12</v>
      </c>
      <c r="G9" s="36" t="s">
        <v>53</v>
      </c>
      <c r="H9" s="12"/>
      <c r="I9" s="14">
        <v>6.3</v>
      </c>
      <c r="J9" s="42" t="s">
        <v>12</v>
      </c>
    </row>
    <row r="10" spans="1:9" ht="12.75">
      <c r="A10" s="15"/>
      <c r="B10" s="15"/>
      <c r="C10" s="15"/>
      <c r="D10" s="15"/>
      <c r="F10" s="15"/>
      <c r="G10"/>
      <c r="H10" s="15"/>
      <c r="I10" s="17"/>
    </row>
    <row r="11" spans="1:7" ht="13.5" thickBot="1">
      <c r="A11" s="2" t="s">
        <v>55</v>
      </c>
      <c r="G11" s="2" t="s">
        <v>56</v>
      </c>
    </row>
    <row r="12" spans="3:10" ht="12.75">
      <c r="C12" s="30" t="s">
        <v>54</v>
      </c>
      <c r="D12" s="40">
        <f>2*E9/I9-ОснПараметры!F14</f>
        <v>11.61904761904762</v>
      </c>
      <c r="G12"/>
      <c r="H12"/>
      <c r="I12"/>
      <c r="J12" s="24">
        <f>E9/I9-(ОснПараметры!F14+МежосРасст_Модуль!D13)/2</f>
        <v>-0.4404761904761898</v>
      </c>
    </row>
    <row r="13" spans="3:10" ht="13.5" thickBot="1">
      <c r="C13" s="41" t="s">
        <v>53</v>
      </c>
      <c r="D13" s="20">
        <v>12.5</v>
      </c>
      <c r="G13"/>
      <c r="H13"/>
      <c r="I13"/>
      <c r="J13"/>
    </row>
    <row r="14" spans="7:10" ht="12.75">
      <c r="G14"/>
      <c r="H14"/>
      <c r="I14"/>
      <c r="J14"/>
    </row>
  </sheetData>
  <sheetProtection/>
  <printOptions/>
  <pageMargins left="0.75" right="0.75" top="1" bottom="1" header="0.5" footer="0.5"/>
  <pageSetup horizontalDpi="600" verticalDpi="600" orientation="portrait" paperSize="9" r:id="rId6"/>
  <legacyDrawing r:id="rId5"/>
  <oleObjects>
    <oleObject progId="Equation.3" shapeId="57443" r:id="rId1"/>
    <oleObject progId="Equation.3" shapeId="71163" r:id="rId2"/>
    <oleObject progId="Equation.3" shapeId="97814" r:id="rId3"/>
    <oleObject progId="Equation.3" shapeId="40865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2" customWidth="1"/>
    <col min="2" max="16384" width="9.125" style="2" customWidth="1"/>
  </cols>
  <sheetData>
    <row r="1" spans="1:2" ht="12.75">
      <c r="A1" s="1" t="s">
        <v>0</v>
      </c>
      <c r="B1" s="2" t="s">
        <v>62</v>
      </c>
    </row>
    <row r="2" spans="1:2" ht="12.75">
      <c r="A2" s="1" t="s">
        <v>1</v>
      </c>
      <c r="B2" s="2" t="str">
        <f>ОснПараметры!B2</f>
        <v>Параметры червяка и колеса червячного редуктора</v>
      </c>
    </row>
    <row r="3" spans="1:2" ht="12.75">
      <c r="A3" s="1" t="s">
        <v>3</v>
      </c>
      <c r="B3" s="2" t="s">
        <v>33</v>
      </c>
    </row>
    <row r="4" ht="12.75">
      <c r="A4" s="1"/>
    </row>
    <row r="5" spans="1:7" ht="12.75">
      <c r="A5" s="2" t="s">
        <v>34</v>
      </c>
      <c r="F5" s="2">
        <f>МежосРасст_Модуль!D13*МежосРасст_Модуль!I9</f>
        <v>78.75</v>
      </c>
      <c r="G5" s="2" t="s">
        <v>12</v>
      </c>
    </row>
    <row r="6" ht="12.75"/>
    <row r="8" spans="1:7" ht="12.75">
      <c r="A8" s="2" t="s">
        <v>35</v>
      </c>
      <c r="F8" s="2">
        <f>F5+2*МежосРасст_Модуль!I9</f>
        <v>91.35</v>
      </c>
      <c r="G8" s="2" t="s">
        <v>12</v>
      </c>
    </row>
    <row r="9" ht="12.75"/>
    <row r="11" spans="1:7" ht="12.75">
      <c r="A11" s="2" t="s">
        <v>36</v>
      </c>
      <c r="F11" s="2">
        <f>F5-2.4*МежосРасст_Модуль!I9</f>
        <v>63.63</v>
      </c>
      <c r="G11" s="2" t="s">
        <v>12</v>
      </c>
    </row>
    <row r="12" ht="12.75"/>
    <row r="14" spans="1:8" ht="13.5" thickBot="1">
      <c r="A14" s="2" t="s">
        <v>37</v>
      </c>
      <c r="F14" s="2" t="s">
        <v>38</v>
      </c>
      <c r="H14" s="2" t="s">
        <v>39</v>
      </c>
    </row>
    <row r="15" spans="1:9" ht="13.5" thickBot="1">
      <c r="A15" s="2" t="s">
        <v>57</v>
      </c>
      <c r="F15" s="2" t="e">
        <f>b_1(ОснПараметры!I11,ОснПараметры!F14,МежосРасст_Модуль!I9,МежосРасст_Модуль!J12)</f>
        <v>#NAME?</v>
      </c>
      <c r="G15" s="2" t="s">
        <v>12</v>
      </c>
      <c r="H15" s="34">
        <v>90</v>
      </c>
      <c r="I15" s="2" t="s">
        <v>12</v>
      </c>
    </row>
    <row r="16" ht="12.75"/>
    <row r="17" ht="12.75">
      <c r="A17" s="2" t="s">
        <v>58</v>
      </c>
    </row>
    <row r="18" ht="12.75"/>
    <row r="20" spans="1:5" ht="12.75">
      <c r="A20" s="2" t="s">
        <v>60</v>
      </c>
      <c r="D20" s="43">
        <f>DEGREES(ATAN((ОснПараметры!I11/(МежосРасст_Модуль!D13+2*МежосРасст_Модуль!J12))))</f>
        <v>9.766679395772695</v>
      </c>
      <c r="E20" s="1" t="s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8"/>
  <legacyDrawing r:id="rId7"/>
  <oleObjects>
    <oleObject progId="Equation.3" shapeId="40268" r:id="rId1"/>
    <oleObject progId="Equation.3" shapeId="49263" r:id="rId2"/>
    <oleObject progId="Equation.3" shapeId="63697" r:id="rId3"/>
    <oleObject progId="Equation.3" shapeId="453596" r:id="rId4"/>
    <oleObject progId="Equation.3" shapeId="458170" r:id="rId5"/>
    <oleObject progId="Equation.3" shapeId="660754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2" customWidth="1"/>
    <col min="2" max="2" width="11.375" style="2" customWidth="1"/>
    <col min="3" max="3" width="9.00390625" style="2" customWidth="1"/>
    <col min="4" max="5" width="9.125" style="2" customWidth="1"/>
    <col min="6" max="6" width="10.00390625" style="2" customWidth="1"/>
    <col min="7" max="7" width="7.75390625" style="2" customWidth="1"/>
    <col min="8" max="8" width="4.125" style="2" customWidth="1"/>
    <col min="9" max="9" width="8.375" style="2" customWidth="1"/>
    <col min="10" max="10" width="6.00390625" style="2" customWidth="1"/>
    <col min="11" max="16384" width="9.125" style="2" customWidth="1"/>
  </cols>
  <sheetData>
    <row r="1" spans="1:2" ht="12.75">
      <c r="A1" s="1" t="s">
        <v>0</v>
      </c>
      <c r="B1" s="2" t="s">
        <v>62</v>
      </c>
    </row>
    <row r="2" spans="1:2" ht="12.75">
      <c r="A2" s="1" t="s">
        <v>1</v>
      </c>
      <c r="B2" s="2" t="str">
        <f>ОснПараметры!B2</f>
        <v>Параметры червяка и колеса червячного редуктора</v>
      </c>
    </row>
    <row r="3" spans="1:2" ht="12.75">
      <c r="A3" s="1" t="s">
        <v>3</v>
      </c>
      <c r="B3" s="2" t="s">
        <v>40</v>
      </c>
    </row>
    <row r="4" ht="12.75">
      <c r="A4" s="1"/>
    </row>
    <row r="5" spans="1:8" ht="12.75">
      <c r="A5" s="2" t="s">
        <v>41</v>
      </c>
      <c r="G5" s="50">
        <f>ОснПараметры!F14*МежосРасст_Модуль!I9</f>
        <v>226.79999999999998</v>
      </c>
      <c r="H5" s="2" t="s">
        <v>12</v>
      </c>
    </row>
    <row r="6" ht="12.75">
      <c r="G6" s="50"/>
    </row>
    <row r="7" ht="12.75">
      <c r="G7" s="50"/>
    </row>
    <row r="8" spans="1:8" ht="12.75">
      <c r="A8" s="2" t="s">
        <v>42</v>
      </c>
      <c r="G8" s="50">
        <f>G5+2*(1+МежосРасст_Модуль!J12)*МежосРасст_Модуль!I9</f>
        <v>233.85</v>
      </c>
      <c r="H8" s="2" t="s">
        <v>12</v>
      </c>
    </row>
    <row r="9" ht="12.75">
      <c r="G9" s="50"/>
    </row>
    <row r="10" ht="13.5" thickBot="1">
      <c r="G10" s="50"/>
    </row>
    <row r="11" spans="1:11" ht="13.5" thickBot="1">
      <c r="A11" s="2" t="s">
        <v>44</v>
      </c>
      <c r="G11" s="50">
        <f>G8+6*МежосРасст_Модуль!I9/(ОснПараметры!I11+2)</f>
        <v>243.29999999999998</v>
      </c>
      <c r="H11" s="2" t="s">
        <v>12</v>
      </c>
      <c r="I11" s="2" t="s">
        <v>59</v>
      </c>
      <c r="J11" s="34">
        <v>240</v>
      </c>
      <c r="K11" s="2" t="s">
        <v>12</v>
      </c>
    </row>
    <row r="12" ht="12.75">
      <c r="G12" s="50"/>
    </row>
    <row r="13" ht="12.75">
      <c r="G13" s="50"/>
    </row>
    <row r="14" spans="1:8" ht="12.75">
      <c r="A14" s="2" t="s">
        <v>43</v>
      </c>
      <c r="G14" s="50">
        <f>G5-2*МежосРасст_Модуль!I9*(1.2-МежосРасст_Модуль!J12)</f>
        <v>206.13</v>
      </c>
      <c r="H14" s="2" t="s">
        <v>12</v>
      </c>
    </row>
    <row r="15" ht="12.75">
      <c r="G15" s="50"/>
    </row>
    <row r="16" ht="13.5" thickBot="1">
      <c r="G16" s="50"/>
    </row>
    <row r="17" spans="1:11" ht="13.5" thickBot="1">
      <c r="A17" s="2" t="s">
        <v>45</v>
      </c>
      <c r="G17" s="50">
        <f>IF(ОснПараметры!I11=4,0.315,0.355)*МежосРасст_Модуль!E9</f>
        <v>53.25</v>
      </c>
      <c r="H17" s="2" t="s">
        <v>12</v>
      </c>
      <c r="I17" s="2" t="s">
        <v>59</v>
      </c>
      <c r="J17" s="34">
        <v>53</v>
      </c>
      <c r="K17" s="2" t="s">
        <v>12</v>
      </c>
    </row>
    <row r="18" ht="12.75"/>
  </sheetData>
  <sheetProtection/>
  <printOptions/>
  <pageMargins left="0.75" right="0.75" top="1" bottom="1" header="0.5" footer="0.5"/>
  <pageSetup horizontalDpi="600" verticalDpi="600" orientation="portrait" paperSize="9" r:id="rId7"/>
  <legacyDrawing r:id="rId6"/>
  <oleObjects>
    <oleObject progId="Equation.3" shapeId="177263" r:id="rId1"/>
    <oleObject progId="Equation.3" shapeId="256012" r:id="rId2"/>
    <oleObject progId="Equation.3" shapeId="527068" r:id="rId3"/>
    <oleObject progId="Equation.3" shapeId="606613" r:id="rId4"/>
    <oleObject progId="Equation.3" shapeId="632092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2" customWidth="1"/>
    <col min="2" max="2" width="9.125" style="2" customWidth="1"/>
    <col min="3" max="3" width="6.00390625" style="2" customWidth="1"/>
    <col min="4" max="4" width="7.00390625" style="2" customWidth="1"/>
    <col min="5" max="5" width="8.25390625" style="2" customWidth="1"/>
    <col min="6" max="6" width="8.375" style="2" customWidth="1"/>
    <col min="7" max="7" width="6.875" style="2" customWidth="1"/>
    <col min="8" max="8" width="5.625" style="2" customWidth="1"/>
    <col min="9" max="9" width="5.25390625" style="2" customWidth="1"/>
    <col min="10" max="10" width="3.375" style="2" customWidth="1"/>
    <col min="11" max="11" width="4.625" style="2" customWidth="1"/>
    <col min="12" max="12" width="2.375" style="2" customWidth="1"/>
    <col min="13" max="13" width="3.875" style="2" customWidth="1"/>
    <col min="14" max="14" width="2.875" style="2" customWidth="1"/>
    <col min="15" max="16384" width="9.125" style="2" customWidth="1"/>
  </cols>
  <sheetData>
    <row r="1" spans="1:2" ht="12.75">
      <c r="A1" s="1" t="s">
        <v>0</v>
      </c>
      <c r="B1" s="2" t="s">
        <v>62</v>
      </c>
    </row>
    <row r="2" spans="1:2" ht="12.75">
      <c r="A2" s="1" t="s">
        <v>1</v>
      </c>
      <c r="B2" s="2" t="str">
        <f>ОснПараметры!B2</f>
        <v>Параметры червяка и колеса червячного редуктора</v>
      </c>
    </row>
    <row r="3" spans="1:2" ht="12.75">
      <c r="A3" s="1" t="s">
        <v>3</v>
      </c>
      <c r="B3" s="2" t="s">
        <v>46</v>
      </c>
    </row>
    <row r="4" ht="13.5" thickBot="1">
      <c r="A4" s="1"/>
    </row>
    <row r="5" spans="1:14" ht="13.5" thickBot="1">
      <c r="A5" s="31" t="s">
        <v>14</v>
      </c>
      <c r="B5" s="44"/>
      <c r="C5" s="32" t="s">
        <v>29</v>
      </c>
      <c r="D5" s="33">
        <v>1</v>
      </c>
      <c r="E5"/>
      <c r="F5" s="31" t="s">
        <v>63</v>
      </c>
      <c r="G5" s="44"/>
      <c r="H5" s="44"/>
      <c r="I5" s="44"/>
      <c r="J5" s="45" t="s">
        <v>64</v>
      </c>
      <c r="K5" s="33">
        <v>2</v>
      </c>
      <c r="L5" s="45" t="s">
        <v>61</v>
      </c>
      <c r="M5" s="33">
        <v>25</v>
      </c>
      <c r="N5" s="46" t="s">
        <v>65</v>
      </c>
    </row>
    <row r="6" spans="1:5" ht="12.75" customHeight="1">
      <c r="A6" s="15"/>
      <c r="B6" s="15"/>
      <c r="C6" s="15"/>
      <c r="D6" s="15"/>
      <c r="E6" s="15"/>
    </row>
    <row r="7" spans="1:7" ht="12.75">
      <c r="A7" s="1" t="s">
        <v>15</v>
      </c>
      <c r="D7" s="22">
        <f>480/Колесо!G5*SQRT(D5*ОснПараметры!I8*1000/Червяк!F5)</f>
        <v>213.31328282707713</v>
      </c>
      <c r="E7" s="2" t="s">
        <v>2</v>
      </c>
      <c r="F7" s="2" t="s">
        <v>66</v>
      </c>
      <c r="G7" s="43">
        <f>TAN(RADIANS(Червяк!D20))/TAN(RADIANS(Червяк!D20+КонтактнНапряж_КПД_Силы!K5+КонтактнНапряж_КПД_Силы!M5/60))</f>
        <v>0.7972599445097776</v>
      </c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 t="s">
        <v>69</v>
      </c>
    </row>
    <row r="14" spans="1:13" ht="12.75">
      <c r="A14" s="1" t="s">
        <v>67</v>
      </c>
      <c r="K14" s="51">
        <f>2*ОснПараметры!I8*1000/Колесо!G5</f>
        <v>7054.6737213403885</v>
      </c>
      <c r="L14" s="51"/>
      <c r="M14" s="2" t="s">
        <v>71</v>
      </c>
    </row>
    <row r="15" ht="12.75"/>
    <row r="16" spans="1:13" ht="12.75">
      <c r="A16" s="1" t="s">
        <v>68</v>
      </c>
      <c r="K16" s="51">
        <f>2*ОснПараметры!I8*1000/ОснПараметры!I6/Червяк!F5/КонтактнНапряж_КПД_Силы!G7</f>
        <v>1415.7839023362842</v>
      </c>
      <c r="L16" s="51"/>
      <c r="M16" s="2" t="s">
        <v>71</v>
      </c>
    </row>
    <row r="17" ht="12.75"/>
    <row r="18" spans="1:13" ht="12.75">
      <c r="A18" s="2" t="s">
        <v>70</v>
      </c>
      <c r="K18" s="51">
        <f>K14*TAN(RADIANS(20))</f>
        <v>2567.6912470278826</v>
      </c>
      <c r="L18" s="51"/>
      <c r="M18" s="2" t="s">
        <v>71</v>
      </c>
    </row>
  </sheetData>
  <sheetProtection/>
  <mergeCells count="3">
    <mergeCell ref="K14:L14"/>
    <mergeCell ref="K16:L16"/>
    <mergeCell ref="K18:L18"/>
  </mergeCells>
  <printOptions/>
  <pageMargins left="0.75" right="0.75" top="1" bottom="1" header="0.5" footer="0.5"/>
  <pageSetup horizontalDpi="600" verticalDpi="600" orientation="portrait" paperSize="9" r:id="rId7"/>
  <legacyDrawing r:id="rId6"/>
  <oleObjects>
    <oleObject progId="Equation.3" shapeId="316584" r:id="rId1"/>
    <oleObject progId="Equation.3" shapeId="422459" r:id="rId2"/>
    <oleObject progId="Equation.3" shapeId="531033" r:id="rId3"/>
    <oleObject progId="Equation.3" shapeId="534870" r:id="rId4"/>
    <oleObject progId="Equation.3" shapeId="539941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125" style="2" customWidth="1"/>
    <col min="2" max="2" width="12.625" style="2" customWidth="1"/>
    <col min="3" max="3" width="7.875" style="2" customWidth="1"/>
    <col min="4" max="4" width="6.875" style="2" customWidth="1"/>
    <col min="5" max="5" width="4.25390625" style="2" customWidth="1"/>
    <col min="6" max="6" width="4.75390625" style="2" customWidth="1"/>
    <col min="7" max="7" width="7.00390625" style="2" customWidth="1"/>
    <col min="8" max="16384" width="9.125" style="2" customWidth="1"/>
  </cols>
  <sheetData>
    <row r="1" spans="1:2" ht="12.75">
      <c r="A1" s="1" t="s">
        <v>0</v>
      </c>
      <c r="B1" s="2" t="s">
        <v>62</v>
      </c>
    </row>
    <row r="2" spans="1:2" ht="12.75">
      <c r="A2" s="1" t="s">
        <v>1</v>
      </c>
      <c r="B2" s="2" t="str">
        <f>ОснПараметры!B2</f>
        <v>Параметры червяка и колеса червячного редуктора</v>
      </c>
    </row>
    <row r="3" spans="1:2" ht="12.75">
      <c r="A3" s="1" t="s">
        <v>3</v>
      </c>
      <c r="B3" s="2" t="s">
        <v>75</v>
      </c>
    </row>
    <row r="4" ht="12.75">
      <c r="A4" s="1"/>
    </row>
    <row r="5" spans="1:7" ht="12.75">
      <c r="A5" s="1" t="s">
        <v>72</v>
      </c>
      <c r="G5" s="22">
        <f>ОснПараметры!F14/COS(RADIANS(Червяк!D20))^3</f>
        <v>37.61176669529779</v>
      </c>
    </row>
    <row r="6" ht="12.75">
      <c r="A6" s="1"/>
    </row>
    <row r="7" ht="13.5" thickBot="1">
      <c r="A7" s="1"/>
    </row>
    <row r="8" spans="1:6" ht="13.5" thickBot="1">
      <c r="A8" s="31" t="s">
        <v>49</v>
      </c>
      <c r="B8" s="32"/>
      <c r="C8" s="48" t="s">
        <v>48</v>
      </c>
      <c r="D8" s="33">
        <v>1.6</v>
      </c>
      <c r="E8" s="15"/>
      <c r="F8" s="15"/>
    </row>
    <row r="9" spans="1:6" ht="13.5" thickBot="1">
      <c r="A9" s="31" t="s">
        <v>73</v>
      </c>
      <c r="B9" s="47"/>
      <c r="C9" s="49" t="s">
        <v>29</v>
      </c>
      <c r="D9" s="14">
        <v>1</v>
      </c>
      <c r="E9" s="15"/>
      <c r="F9" s="15"/>
    </row>
    <row r="10" spans="1:6" ht="12.75">
      <c r="A10"/>
      <c r="B10"/>
      <c r="C10"/>
      <c r="D10"/>
      <c r="E10" s="15"/>
      <c r="F10" s="15"/>
    </row>
    <row r="11" spans="1:4" ht="12.75">
      <c r="A11" s="1" t="s">
        <v>47</v>
      </c>
      <c r="C11" s="22">
        <f>0.7*D8*D9*КонтактнНапряж_КПД_Силы!K14/МежосРасст_Модуль!I9/Колесо!J17</f>
        <v>23.663475794852456</v>
      </c>
      <c r="D11" s="2" t="s">
        <v>74</v>
      </c>
    </row>
    <row r="12" spans="1:4" ht="12.75">
      <c r="A12" s="1"/>
      <c r="D12" s="22"/>
    </row>
    <row r="13" ht="12.75">
      <c r="A13" s="1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3" ht="12.75">
      <c r="A16" s="1"/>
      <c r="B16" s="1"/>
      <c r="C16" s="1"/>
    </row>
  </sheetData>
  <sheetProtection/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74560" r:id="rId1"/>
    <oleObject progId="Equation.3" shapeId="11146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Дубина А.Г.</dc:creator>
  <cp:keywords/>
  <dc:description/>
  <cp:lastModifiedBy>AAA</cp:lastModifiedBy>
  <cp:lastPrinted>1999-07-22T08:53:46Z</cp:lastPrinted>
  <dcterms:created xsi:type="dcterms:W3CDTF">1999-06-14T14:43:39Z</dcterms:created>
  <dcterms:modified xsi:type="dcterms:W3CDTF">2014-10-10T05:07:25Z</dcterms:modified>
  <cp:category/>
  <cp:version/>
  <cp:contentType/>
  <cp:contentStatus/>
</cp:coreProperties>
</file>